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showInkAnnotation="0" autoCompressPictures="0"/>
  <xr:revisionPtr revIDLastSave="0" documentId="8_{6B4AD6BA-418F-4277-86B6-BE46BAD3D04E}" xr6:coauthVersionLast="47" xr6:coauthVersionMax="47" xr10:uidLastSave="{00000000-0000-0000-0000-000000000000}"/>
  <bookViews>
    <workbookView xWindow="0" yWindow="0" windowWidth="0" windowHeight="0" activeTab="2" xr2:uid="{00000000-000D-0000-FFFF-FFFF00000000}"/>
  </bookViews>
  <sheets>
    <sheet name="Instructions" sheetId="1" r:id="rId1"/>
    <sheet name="Inputs" sheetId="2" r:id="rId2"/>
    <sheet name="ROI Summary" sheetId="3" r:id="rId3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B14" i="3"/>
  <c r="B20" i="3" s="1"/>
  <c r="B12" i="3"/>
  <c r="E12" i="3" s="1"/>
  <c r="B11" i="3"/>
  <c r="E11" i="3" s="1"/>
  <c r="B10" i="3"/>
  <c r="E10" i="3" s="1"/>
  <c r="B9" i="3"/>
  <c r="B13" i="3" l="1"/>
  <c r="E9" i="3"/>
  <c r="B19" i="3" l="1"/>
  <c r="B21" i="3" s="1"/>
  <c r="C5" i="3" s="1"/>
  <c r="B15" i="3"/>
  <c r="A5" i="3"/>
  <c r="B23" i="3" l="1"/>
  <c r="B22" i="3"/>
  <c r="D5" i="3" s="1"/>
  <c r="B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6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7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10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1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12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15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16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17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20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21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22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25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26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29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30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31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34" authorId="0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  <comment ref="C35" authorId="0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Customize this assumption based on customer discovery and site data. Template logic aligned to InstruVU Food Safety Monitoring messaging. Source reference: https://instruvuwebstg.wpenginepowered.com/industries/food-safety-monitoring-system/</t>
        </r>
      </text>
    </comment>
  </commentList>
</comments>
</file>

<file path=xl/sharedStrings.xml><?xml version="1.0" encoding="utf-8"?>
<sst xmlns="http://schemas.openxmlformats.org/spreadsheetml/2006/main" count="138" uniqueCount="124">
  <si>
    <t>Spoilage Prevention ROI Calculator</t>
  </si>
  <si>
    <t>Template for estimating avoided spoilage, labor savings, predictive maintenance value, and audit/compliance efficiency gains.</t>
  </si>
  <si>
    <t>How to use</t>
  </si>
  <si>
    <t>1. Go to the Inputs sheet and update the yellow cells with customer-specific assumptions.</t>
  </si>
  <si>
    <t>2. Review annual savings and cost outputs on the ROI Summary sheet.</t>
  </si>
  <si>
    <t>3. Use the 3-year ROI, payback, and savings mix in customer conversations.</t>
  </si>
  <si>
    <t>4. Keep conservative assumptions when using this in external selling situations.</t>
  </si>
  <si>
    <t>Color key</t>
  </si>
  <si>
    <t>Yellow fill / blue text</t>
  </si>
  <si>
    <t>User input assumptions</t>
  </si>
  <si>
    <t>Green fill</t>
  </si>
  <si>
    <t>Calculated outputs</t>
  </si>
  <si>
    <t>Blue fill</t>
  </si>
  <si>
    <t>Headline KPIs</t>
  </si>
  <si>
    <t>Gray fill</t>
  </si>
  <si>
    <t>Notes / definitions</t>
  </si>
  <si>
    <t>Baseline reference</t>
  </si>
  <si>
    <t>Use customer interviews, site surveys, and cold-chain incident history for final values. Template structure is aligned to InstruVU food safety messaging.</t>
  </si>
  <si>
    <t>https://instruvuwebstg.wpenginepowered.com/industries/food-safety-monitoring-system/</t>
  </si>
  <si>
    <t>ROI Inputs - Spoilage Prevention</t>
  </si>
  <si>
    <t>Update yellow cells. Units are shown in column B.</t>
  </si>
  <si>
    <t>Input Assumption</t>
  </si>
  <si>
    <t>Units</t>
  </si>
  <si>
    <t>Value</t>
  </si>
  <si>
    <t>Suggested Range</t>
  </si>
  <si>
    <t>Notes</t>
  </si>
  <si>
    <t>Operating footprint</t>
  </si>
  <si>
    <t>Number of locations</t>
  </si>
  <si>
    <t>locations</t>
  </si>
  <si>
    <t>1 - 500</t>
  </si>
  <si>
    <t>Sites using monitored cold storage</t>
  </si>
  <si>
    <t>Refrigerated assets per location</t>
  </si>
  <si>
    <t>assets/location</t>
  </si>
  <si>
    <t>1 - 30</t>
  </si>
  <si>
    <t>Walk-ins, freezers, reach-ins, cases</t>
  </si>
  <si>
    <t>Spoilage exposure</t>
  </si>
  <si>
    <t>Average spoilage incidents per location per year</t>
  </si>
  <si>
    <t>incidents/year</t>
  </si>
  <si>
    <t>1 - 20</t>
  </si>
  <si>
    <t>Events where temperature issues create product loss</t>
  </si>
  <si>
    <t>Average spoilage cost per incident</t>
  </si>
  <si>
    <t>$/incident</t>
  </si>
  <si>
    <t>$250 - $25,000</t>
  </si>
  <si>
    <t>Blend of food value, rework, and disposal</t>
  </si>
  <si>
    <t>Spoilage reduction with InstruVU</t>
  </si>
  <si>
    <t>%</t>
  </si>
  <si>
    <t>10% - 70%</t>
  </si>
  <si>
    <t>Avoided loss from faster alerts and better visibility</t>
  </si>
  <si>
    <t>Manual logging labor</t>
  </si>
  <si>
    <t>Manual temperature checks per day per location</t>
  </si>
  <si>
    <t>checks/day</t>
  </si>
  <si>
    <t>1 - 24</t>
  </si>
  <si>
    <t>HACCP rounds or staff checks</t>
  </si>
  <si>
    <t>Minutes per manual check</t>
  </si>
  <si>
    <t>minutes/check</t>
  </si>
  <si>
    <t>2 - 20</t>
  </si>
  <si>
    <t>Time to measure, log, and file</t>
  </si>
  <si>
    <t>Loaded labor rate</t>
  </si>
  <si>
    <t>$/hour</t>
  </si>
  <si>
    <t>$15 - $45</t>
  </si>
  <si>
    <t>Wages plus burden</t>
  </si>
  <si>
    <t>Equipment failure / downtime</t>
  </si>
  <si>
    <t>Major refrigeration failures per year</t>
  </si>
  <si>
    <t>events/year</t>
  </si>
  <si>
    <t>0 - 50</t>
  </si>
  <si>
    <t>Failures with material spoilage or emergency response</t>
  </si>
  <si>
    <t>Average cost per major failure</t>
  </si>
  <si>
    <t>$/event</t>
  </si>
  <si>
    <t>$1,000 - $50,000</t>
  </si>
  <si>
    <t>Spoilage, rush repair, labor disruption</t>
  </si>
  <si>
    <t>Major failures avoided with predictive alerts</t>
  </si>
  <si>
    <t>5% - 60%</t>
  </si>
  <si>
    <t>Value from catching struggling compressors or assets early</t>
  </si>
  <si>
    <t>Compliance / audit efficiency</t>
  </si>
  <si>
    <t>Audit and record-prep hours per location per year</t>
  </si>
  <si>
    <t>hours/year</t>
  </si>
  <si>
    <t>2 - 80</t>
  </si>
  <si>
    <t>Retrieval, review, and inspection prep</t>
  </si>
  <si>
    <t>Compliance time reduction with automation</t>
  </si>
  <si>
    <t>10% - 80%</t>
  </si>
  <si>
    <t>Digital logs and easier corrective action records</t>
  </si>
  <si>
    <t>InstruVU costs</t>
  </si>
  <si>
    <t>One-time hardware and installation cost</t>
  </si>
  <si>
    <t>$</t>
  </si>
  <si>
    <t>$500 - $250,000</t>
  </si>
  <si>
    <t>Sensors, gateway, install, deployment</t>
  </si>
  <si>
    <t>Annual software / monitoring subscription</t>
  </si>
  <si>
    <t>$/year</t>
  </si>
  <si>
    <t>Annual platform and monitoring fee</t>
  </si>
  <si>
    <t>Annual maintenance / connectivity cost</t>
  </si>
  <si>
    <t>$0 - $50,000</t>
  </si>
  <si>
    <t>Cellular backhaul, calibration, support</t>
  </si>
  <si>
    <t>Model controls</t>
  </si>
  <si>
    <t>Analysis horizon</t>
  </si>
  <si>
    <t>years</t>
  </si>
  <si>
    <t>1 - 5</t>
  </si>
  <si>
    <t>Used in multi-year ROI outputs</t>
  </si>
  <si>
    <t>Discount rate</t>
  </si>
  <si>
    <t>0% - 20%</t>
  </si>
  <si>
    <t>Used for NPV of net benefit</t>
  </si>
  <si>
    <t>ROI Summary - Spoilage Prevention</t>
  </si>
  <si>
    <t>Calculated outputs based on editable assumptions from the Inputs sheet.</t>
  </si>
  <si>
    <t>Annual gross savings</t>
  </si>
  <si>
    <t>Annual net benefit</t>
  </si>
  <si>
    <t>3-year ROI</t>
  </si>
  <si>
    <t>Payback period</t>
  </si>
  <si>
    <t>Annual benefits and costs</t>
  </si>
  <si>
    <t/>
  </si>
  <si>
    <t>Savings mix</t>
  </si>
  <si>
    <t>Annual spoilage savings</t>
  </si>
  <si>
    <t>Spoilage avoided</t>
  </si>
  <si>
    <t>Annual labor savings</t>
  </si>
  <si>
    <t>Labor saved</t>
  </si>
  <si>
    <t>Annual predictive maintenance / downtime savings</t>
  </si>
  <si>
    <t>Downtime avoided</t>
  </si>
  <si>
    <t>Annual audit / compliance efficiency savings</t>
  </si>
  <si>
    <t>Audit efficiency</t>
  </si>
  <si>
    <t>Annual recurring costs</t>
  </si>
  <si>
    <t>Directional only; replace with customer-specific scope before proposal.</t>
  </si>
  <si>
    <t>Investment view</t>
  </si>
  <si>
    <t>One-time implementation cost</t>
  </si>
  <si>
    <t>3-year gross savings</t>
  </si>
  <si>
    <t>3-year recurring costs</t>
  </si>
  <si>
    <t>NPV of net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</si>
</sst>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;\-"/>
    <numFmt numFmtId="165" formatCode="\$#,##0_);[Red]\(\$#,##0\);\-"/>
    <numFmt numFmtId="166" formatCode="0.0%"/>
    <numFmt numFmtId="167" formatCode="0.0\ &quot;months&quot;"/>
  </numFmts>
  <fonts count="15">
    <font>
      <sz val="11"/>
      <color theme="1"/>
      <name val="Calibri"/>
      <family val="2"/>
      <scheme val="minor"/>
    </font>
    <font>
      <b/>
      <sz val="18"/>
      <color rgb="FF1F1F1F"/>
      <name val="Calibri"/>
    </font>
    <font>
      <sz val="11"/>
      <color rgb="FF555555"/>
      <name val="Calibri"/>
    </font>
    <font>
      <b/>
      <sz val="13"/>
      <name val="Calibri"/>
    </font>
    <font>
      <sz val="10"/>
      <name val="Calibri"/>
    </font>
    <font>
      <sz val="11"/>
      <color rgb="FF0000FF"/>
      <name val="Calibri"/>
    </font>
    <font>
      <u/>
      <sz val="11"/>
      <color rgb="FF0563C1"/>
      <name val="Calibri"/>
    </font>
    <font>
      <b/>
      <sz val="16"/>
      <color rgb="FF1F1F1F"/>
      <name val="Calibri"/>
    </font>
    <font>
      <sz val="10"/>
      <color rgb="FF555555"/>
      <name val="Calibri"/>
    </font>
    <font>
      <b/>
      <sz val="12"/>
      <color rgb="FFFFFFFF"/>
      <name val="Calibri"/>
    </font>
    <font>
      <b/>
      <sz val="11"/>
      <color rgb="FF1F1F1F"/>
      <name val="Calibri"/>
    </font>
    <font>
      <sz val="11"/>
      <color rgb="FF666666"/>
      <name val="Calibri"/>
    </font>
    <font>
      <b/>
      <sz val="14"/>
      <name val="Calibri"/>
    </font>
    <font>
      <b/>
      <sz val="11"/>
      <name val="Calibri"/>
    </font>
    <font>
      <b/>
      <sz val="15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DDEBF7"/>
      </patternFill>
    </fill>
    <fill>
      <patternFill patternType="solid">
        <fgColor rgb="FFF3F4F6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D9F0EC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vertical="center" wrapText="1"/>
    </xf>
    <xf numFmtId="165" fontId="12" fillId="4" borderId="1" xfId="0" applyNumberFormat="1" applyFont="1" applyFill="1" applyBorder="1" applyAlignment="1">
      <alignment horizontal="center"/>
    </xf>
    <xf numFmtId="166" fontId="12" fillId="4" borderId="1" xfId="0" applyNumberFormat="1" applyFont="1" applyFill="1" applyBorder="1" applyAlignment="1">
      <alignment horizontal="center"/>
    </xf>
    <xf numFmtId="167" fontId="12" fillId="4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vertical="center" wrapText="1"/>
    </xf>
    <xf numFmtId="165" fontId="13" fillId="3" borderId="1" xfId="0" applyNumberFormat="1" applyFont="1" applyFill="1" applyBorder="1" applyAlignment="1">
      <alignment vertical="center" wrapText="1"/>
    </xf>
    <xf numFmtId="166" fontId="13" fillId="3" borderId="1" xfId="0" applyNumberFormat="1" applyFont="1" applyFill="1" applyBorder="1" applyAlignment="1">
      <alignment vertical="center" wrapText="1"/>
    </xf>
    <xf numFmtId="167" fontId="13" fillId="3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US"/>
              <a:t>Annual savings mix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'ROI Summary'!E8</c:f>
              <c:strCache>
                <c:ptCount val="1"/>
                <c:pt idx="0">
                  <c:v>Value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'ROI Summary'!$D$9:$D$12</c:f>
              <c:strCache>
                <c:ptCount val="4"/>
                <c:pt idx="0">
                  <c:v>Spoilage avoided</c:v>
                </c:pt>
                <c:pt idx="1">
                  <c:v>Labor saved</c:v>
                </c:pt>
                <c:pt idx="2">
                  <c:v>Downtime avoided</c:v>
                </c:pt>
                <c:pt idx="3">
                  <c:v>Audit efficiency</c:v>
                </c:pt>
              </c:strCache>
            </c:strRef>
          </c:cat>
          <c:val>
            <c:numRef>
              <c:f>'ROI Summary'!$E$9:$E$12</c:f>
              <c:numCache>
                <c:formatCode>\$#,##0_);[Red]\(\$#,##0\);\-</c:formatCode>
                <c:ptCount val="4"/>
                <c:pt idx="0">
                  <c:v>42000</c:v>
                </c:pt>
                <c:pt idx="1">
                  <c:v>64240</c:v>
                </c:pt>
                <c:pt idx="2">
                  <c:v>7500</c:v>
                </c:pt>
                <c:pt idx="3">
                  <c:v>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4-499A-8445-F0AF5D88BA9D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en-US"/>
                  <a:t>$</a:t>
                </a:r>
              </a:p>
            </c:rich>
          </c:tx>
          <c:overlay val="1"/>
        </c:title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9525</xdr:rowOff>
    </xdr:from>
    <xdr:to>
      <xdr:col>2</xdr:col>
      <xdr:colOff>5857875</xdr:colOff>
      <xdr:row>15</xdr:row>
      <xdr:rowOff>76200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showGridLines="0" workbookViewId="0"/>
  </sheetViews>
  <sheetFormatPr defaultRowHeight="15"/>
  <cols>
    <col min="1" max="1" width="30" customWidth="1"/>
    <col min="2" max="2" width="74" customWidth="1"/>
  </cols>
  <sheetData>
    <row r="1" spans="1:2" ht="27.95" customHeight="1">
      <c r="A1" s="1" t="s">
        <v>0</v>
      </c>
    </row>
    <row r="2" spans="1:2" ht="27.95" customHeight="1">
      <c r="A2" s="2" t="s">
        <v>1</v>
      </c>
    </row>
    <row r="4" spans="1:2">
      <c r="A4" s="3" t="s">
        <v>2</v>
      </c>
    </row>
    <row r="5" spans="1:2">
      <c r="A5" s="4" t="s">
        <v>3</v>
      </c>
    </row>
    <row r="6" spans="1:2">
      <c r="A6" s="4" t="s">
        <v>4</v>
      </c>
    </row>
    <row r="7" spans="1:2">
      <c r="A7" s="4" t="s">
        <v>5</v>
      </c>
    </row>
    <row r="8" spans="1:2">
      <c r="A8" s="4" t="s">
        <v>6</v>
      </c>
    </row>
    <row r="11" spans="1:2">
      <c r="A11" s="3" t="s">
        <v>7</v>
      </c>
    </row>
    <row r="12" spans="1:2">
      <c r="A12" s="5" t="s">
        <v>8</v>
      </c>
      <c r="B12" s="6" t="s">
        <v>9</v>
      </c>
    </row>
    <row r="13" spans="1:2">
      <c r="A13" s="7" t="s">
        <v>10</v>
      </c>
      <c r="B13" s="7" t="s">
        <v>11</v>
      </c>
    </row>
    <row r="14" spans="1:2">
      <c r="A14" s="8" t="s">
        <v>12</v>
      </c>
      <c r="B14" s="8" t="s">
        <v>13</v>
      </c>
    </row>
    <row r="15" spans="1:2">
      <c r="A15" s="9" t="s">
        <v>14</v>
      </c>
      <c r="B15" s="9" t="s">
        <v>15</v>
      </c>
    </row>
    <row r="18" spans="1:1">
      <c r="A18" s="3" t="s">
        <v>16</v>
      </c>
    </row>
    <row r="19" spans="1:1">
      <c r="A19" t="s">
        <v>17</v>
      </c>
    </row>
    <row r="20" spans="1:1">
      <c r="A20" s="10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showGridLines="0" topLeftCell="A4" workbookViewId="0"/>
  </sheetViews>
  <sheetFormatPr defaultRowHeight="15"/>
  <cols>
    <col min="1" max="1" width="42" customWidth="1"/>
    <col min="2" max="2" width="22" customWidth="1"/>
    <col min="3" max="3" width="16" customWidth="1"/>
    <col min="4" max="4" width="18" customWidth="1"/>
    <col min="5" max="5" width="28" customWidth="1"/>
  </cols>
  <sheetData>
    <row r="1" spans="1:5" ht="24" customHeight="1">
      <c r="A1" s="11" t="s">
        <v>19</v>
      </c>
    </row>
    <row r="2" spans="1:5" ht="24" customHeight="1">
      <c r="A2" s="12" t="s">
        <v>20</v>
      </c>
    </row>
    <row r="3" spans="1:5" ht="24" customHeight="1"/>
    <row r="4" spans="1:5" ht="24" customHeight="1">
      <c r="A4" s="13" t="s">
        <v>21</v>
      </c>
      <c r="B4" s="13" t="s">
        <v>22</v>
      </c>
      <c r="C4" s="13" t="s">
        <v>23</v>
      </c>
      <c r="D4" s="13" t="s">
        <v>24</v>
      </c>
      <c r="E4" s="13" t="s">
        <v>25</v>
      </c>
    </row>
    <row r="5" spans="1:5" ht="21.95" customHeight="1">
      <c r="A5" s="32" t="s">
        <v>26</v>
      </c>
      <c r="B5" s="33"/>
      <c r="C5" s="33"/>
      <c r="D5" s="33"/>
      <c r="E5" s="34"/>
    </row>
    <row r="6" spans="1:5" ht="24" customHeight="1">
      <c r="A6" s="14" t="s">
        <v>27</v>
      </c>
      <c r="B6" s="14" t="s">
        <v>28</v>
      </c>
      <c r="C6" s="21">
        <v>10</v>
      </c>
      <c r="D6" s="15" t="s">
        <v>29</v>
      </c>
      <c r="E6" s="15" t="s">
        <v>30</v>
      </c>
    </row>
    <row r="7" spans="1:5" ht="24" customHeight="1">
      <c r="A7" s="14" t="s">
        <v>31</v>
      </c>
      <c r="B7" s="14" t="s">
        <v>32</v>
      </c>
      <c r="C7" s="21">
        <v>6</v>
      </c>
      <c r="D7" s="15" t="s">
        <v>33</v>
      </c>
      <c r="E7" s="15" t="s">
        <v>34</v>
      </c>
    </row>
    <row r="8" spans="1:5" ht="24" customHeight="1"/>
    <row r="9" spans="1:5" ht="21.95" customHeight="1">
      <c r="A9" s="32" t="s">
        <v>35</v>
      </c>
      <c r="B9" s="33"/>
      <c r="C9" s="33"/>
      <c r="D9" s="33"/>
      <c r="E9" s="34"/>
    </row>
    <row r="10" spans="1:5" ht="24" customHeight="1">
      <c r="A10" s="14" t="s">
        <v>36</v>
      </c>
      <c r="B10" s="14" t="s">
        <v>37</v>
      </c>
      <c r="C10" s="21">
        <v>8</v>
      </c>
      <c r="D10" s="15" t="s">
        <v>38</v>
      </c>
      <c r="E10" s="15" t="s">
        <v>39</v>
      </c>
    </row>
    <row r="11" spans="1:5" ht="24" customHeight="1">
      <c r="A11" s="14" t="s">
        <v>40</v>
      </c>
      <c r="B11" s="14" t="s">
        <v>41</v>
      </c>
      <c r="C11" s="22">
        <v>1500</v>
      </c>
      <c r="D11" s="15" t="s">
        <v>42</v>
      </c>
      <c r="E11" s="15" t="s">
        <v>43</v>
      </c>
    </row>
    <row r="12" spans="1:5" ht="24" customHeight="1">
      <c r="A12" s="14" t="s">
        <v>44</v>
      </c>
      <c r="B12" s="14" t="s">
        <v>45</v>
      </c>
      <c r="C12" s="23">
        <v>0.35</v>
      </c>
      <c r="D12" s="15" t="s">
        <v>46</v>
      </c>
      <c r="E12" s="15" t="s">
        <v>47</v>
      </c>
    </row>
    <row r="13" spans="1:5" ht="24" customHeight="1"/>
    <row r="14" spans="1:5" ht="21.95" customHeight="1">
      <c r="A14" s="32" t="s">
        <v>48</v>
      </c>
      <c r="B14" s="33"/>
      <c r="C14" s="33"/>
      <c r="D14" s="33"/>
      <c r="E14" s="34"/>
    </row>
    <row r="15" spans="1:5" ht="24" customHeight="1">
      <c r="A15" s="14" t="s">
        <v>49</v>
      </c>
      <c r="B15" s="14" t="s">
        <v>50</v>
      </c>
      <c r="C15" s="21">
        <v>6</v>
      </c>
      <c r="D15" s="15" t="s">
        <v>51</v>
      </c>
      <c r="E15" s="15" t="s">
        <v>52</v>
      </c>
    </row>
    <row r="16" spans="1:5" ht="24" customHeight="1">
      <c r="A16" s="14" t="s">
        <v>53</v>
      </c>
      <c r="B16" s="14" t="s">
        <v>54</v>
      </c>
      <c r="C16" s="21">
        <v>8</v>
      </c>
      <c r="D16" s="15" t="s">
        <v>55</v>
      </c>
      <c r="E16" s="15" t="s">
        <v>56</v>
      </c>
    </row>
    <row r="17" spans="1:5" ht="24" customHeight="1">
      <c r="A17" s="14" t="s">
        <v>57</v>
      </c>
      <c r="B17" s="14" t="s">
        <v>58</v>
      </c>
      <c r="C17" s="22">
        <v>22</v>
      </c>
      <c r="D17" s="15" t="s">
        <v>59</v>
      </c>
      <c r="E17" s="15" t="s">
        <v>60</v>
      </c>
    </row>
    <row r="18" spans="1:5" ht="24" customHeight="1"/>
    <row r="19" spans="1:5" ht="21.95" customHeight="1">
      <c r="A19" s="32" t="s">
        <v>61</v>
      </c>
      <c r="B19" s="33"/>
      <c r="C19" s="33"/>
      <c r="D19" s="33"/>
      <c r="E19" s="34"/>
    </row>
    <row r="20" spans="1:5" ht="24" customHeight="1">
      <c r="A20" s="14" t="s">
        <v>62</v>
      </c>
      <c r="B20" s="14" t="s">
        <v>63</v>
      </c>
      <c r="C20" s="21">
        <v>4</v>
      </c>
      <c r="D20" s="15" t="s">
        <v>64</v>
      </c>
      <c r="E20" s="15" t="s">
        <v>65</v>
      </c>
    </row>
    <row r="21" spans="1:5" ht="24" customHeight="1">
      <c r="A21" s="14" t="s">
        <v>66</v>
      </c>
      <c r="B21" s="14" t="s">
        <v>67</v>
      </c>
      <c r="C21" s="22">
        <v>7500</v>
      </c>
      <c r="D21" s="15" t="s">
        <v>68</v>
      </c>
      <c r="E21" s="15" t="s">
        <v>69</v>
      </c>
    </row>
    <row r="22" spans="1:5" ht="24" customHeight="1">
      <c r="A22" s="14" t="s">
        <v>70</v>
      </c>
      <c r="B22" s="14" t="s">
        <v>45</v>
      </c>
      <c r="C22" s="23">
        <v>0.25</v>
      </c>
      <c r="D22" s="15" t="s">
        <v>71</v>
      </c>
      <c r="E22" s="15" t="s">
        <v>72</v>
      </c>
    </row>
    <row r="23" spans="1:5" ht="24" customHeight="1"/>
    <row r="24" spans="1:5" ht="21.95" customHeight="1">
      <c r="A24" s="32" t="s">
        <v>73</v>
      </c>
      <c r="B24" s="33"/>
      <c r="C24" s="33"/>
      <c r="D24" s="33"/>
      <c r="E24" s="34"/>
    </row>
    <row r="25" spans="1:5" ht="24" customHeight="1">
      <c r="A25" s="14" t="s">
        <v>74</v>
      </c>
      <c r="B25" s="14" t="s">
        <v>75</v>
      </c>
      <c r="C25" s="21">
        <v>18</v>
      </c>
      <c r="D25" s="15" t="s">
        <v>76</v>
      </c>
      <c r="E25" s="15" t="s">
        <v>77</v>
      </c>
    </row>
    <row r="26" spans="1:5" ht="24" customHeight="1">
      <c r="A26" s="14" t="s">
        <v>78</v>
      </c>
      <c r="B26" s="14" t="s">
        <v>45</v>
      </c>
      <c r="C26" s="23">
        <v>0.5</v>
      </c>
      <c r="D26" s="15" t="s">
        <v>79</v>
      </c>
      <c r="E26" s="15" t="s">
        <v>80</v>
      </c>
    </row>
    <row r="27" spans="1:5" ht="24" customHeight="1"/>
    <row r="28" spans="1:5" ht="21.95" customHeight="1">
      <c r="A28" s="32" t="s">
        <v>81</v>
      </c>
      <c r="B28" s="33"/>
      <c r="C28" s="33"/>
      <c r="D28" s="33"/>
      <c r="E28" s="34"/>
    </row>
    <row r="29" spans="1:5" ht="24" customHeight="1">
      <c r="A29" s="14" t="s">
        <v>82</v>
      </c>
      <c r="B29" s="14" t="s">
        <v>83</v>
      </c>
      <c r="C29" s="22">
        <v>12000</v>
      </c>
      <c r="D29" s="15" t="s">
        <v>84</v>
      </c>
      <c r="E29" s="15" t="s">
        <v>85</v>
      </c>
    </row>
    <row r="30" spans="1:5" ht="24" customHeight="1">
      <c r="A30" s="14" t="s">
        <v>86</v>
      </c>
      <c r="B30" s="14" t="s">
        <v>87</v>
      </c>
      <c r="C30" s="22">
        <v>9000</v>
      </c>
      <c r="D30" s="15" t="s">
        <v>84</v>
      </c>
      <c r="E30" s="15" t="s">
        <v>88</v>
      </c>
    </row>
    <row r="31" spans="1:5" ht="24" customHeight="1">
      <c r="A31" s="14" t="s">
        <v>89</v>
      </c>
      <c r="B31" s="14" t="s">
        <v>87</v>
      </c>
      <c r="C31" s="22">
        <v>1800</v>
      </c>
      <c r="D31" s="15" t="s">
        <v>90</v>
      </c>
      <c r="E31" s="15" t="s">
        <v>91</v>
      </c>
    </row>
    <row r="32" spans="1:5" ht="24" customHeight="1"/>
    <row r="33" spans="1:5" ht="21.95" customHeight="1">
      <c r="A33" s="32" t="s">
        <v>92</v>
      </c>
      <c r="B33" s="33"/>
      <c r="C33" s="33"/>
      <c r="D33" s="33"/>
      <c r="E33" s="34"/>
    </row>
    <row r="34" spans="1:5" ht="24" customHeight="1">
      <c r="A34" s="14" t="s">
        <v>93</v>
      </c>
      <c r="B34" s="14" t="s">
        <v>94</v>
      </c>
      <c r="C34" s="21">
        <v>3</v>
      </c>
      <c r="D34" s="15" t="s">
        <v>95</v>
      </c>
      <c r="E34" s="15" t="s">
        <v>96</v>
      </c>
    </row>
    <row r="35" spans="1:5" ht="24" customHeight="1">
      <c r="A35" s="14" t="s">
        <v>97</v>
      </c>
      <c r="B35" s="14" t="s">
        <v>45</v>
      </c>
      <c r="C35" s="23">
        <v>0.1</v>
      </c>
      <c r="D35" s="15" t="s">
        <v>98</v>
      </c>
      <c r="E35" s="15" t="s">
        <v>99</v>
      </c>
    </row>
    <row r="36" spans="1:5" ht="24" customHeight="1"/>
    <row r="37" spans="1:5" ht="24" customHeight="1"/>
    <row r="38" spans="1:5" ht="24" customHeight="1"/>
    <row r="39" spans="1:5" ht="24" customHeight="1"/>
  </sheetData>
  <mergeCells count="7">
    <mergeCell ref="A24:E24"/>
    <mergeCell ref="A28:E28"/>
    <mergeCell ref="A33:E33"/>
    <mergeCell ref="A19:E19"/>
    <mergeCell ref="A5:E5"/>
    <mergeCell ref="A14:E14"/>
    <mergeCell ref="A9:E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showGridLines="0" tabSelected="1" topLeftCell="A3" workbookViewId="0"/>
  </sheetViews>
  <sheetFormatPr defaultRowHeight="15"/>
  <cols>
    <col min="1" max="1" width="40" customWidth="1"/>
    <col min="2" max="2" width="20" customWidth="1"/>
    <col min="3" max="3" width="88.42578125" customWidth="1"/>
    <col min="4" max="4" width="22" customWidth="1"/>
    <col min="5" max="5" width="16" customWidth="1"/>
    <col min="6" max="6" width="2" customWidth="1"/>
  </cols>
  <sheetData>
    <row r="1" spans="1:5" ht="24" customHeight="1">
      <c r="A1" s="31" t="s">
        <v>100</v>
      </c>
    </row>
    <row r="2" spans="1:5" ht="32.1" customHeight="1">
      <c r="A2" s="12" t="s">
        <v>101</v>
      </c>
    </row>
    <row r="3" spans="1:5" ht="23.1" customHeight="1"/>
    <row r="4" spans="1:5" ht="23.1" customHeight="1">
      <c r="A4" s="16" t="s">
        <v>102</v>
      </c>
      <c r="B4" s="16" t="s">
        <v>103</v>
      </c>
      <c r="C4" s="16" t="s">
        <v>104</v>
      </c>
      <c r="D4" s="16" t="s">
        <v>105</v>
      </c>
    </row>
    <row r="5" spans="1:5" ht="23.1" customHeight="1">
      <c r="A5" s="24">
        <f>B13</f>
        <v>115720</v>
      </c>
      <c r="B5" s="24">
        <f>B15</f>
        <v>104920</v>
      </c>
      <c r="C5" s="25">
        <f>B21</f>
        <v>6.8189189189189188</v>
      </c>
      <c r="D5" s="26">
        <f>B22</f>
        <v>1.3724742661075104</v>
      </c>
    </row>
    <row r="6" spans="1:5" ht="23.1" customHeight="1"/>
    <row r="7" spans="1:5" ht="23.1" customHeight="1"/>
    <row r="8" spans="1:5" ht="23.1" customHeight="1">
      <c r="A8" s="13" t="s">
        <v>106</v>
      </c>
      <c r="B8" s="17" t="s">
        <v>107</v>
      </c>
      <c r="C8" s="17" t="s">
        <v>107</v>
      </c>
      <c r="D8" s="13" t="s">
        <v>108</v>
      </c>
      <c r="E8" s="13" t="s">
        <v>23</v>
      </c>
    </row>
    <row r="9" spans="1:5" ht="23.1" customHeight="1">
      <c r="A9" s="14" t="s">
        <v>109</v>
      </c>
      <c r="B9" s="27">
        <f>Inputs!C6*Inputs!C10*Inputs!C11*Inputs!C12</f>
        <v>42000</v>
      </c>
      <c r="D9" s="14" t="s">
        <v>110</v>
      </c>
      <c r="E9" s="27">
        <f>B9</f>
        <v>42000</v>
      </c>
    </row>
    <row r="10" spans="1:5" ht="23.1" customHeight="1">
      <c r="A10" s="14" t="s">
        <v>111</v>
      </c>
      <c r="B10" s="27">
        <f>Inputs!C6*Inputs!C15*Inputs!C16/60*365*Inputs!C17</f>
        <v>64240</v>
      </c>
      <c r="D10" s="14" t="s">
        <v>112</v>
      </c>
      <c r="E10" s="27">
        <f>B10</f>
        <v>64240</v>
      </c>
    </row>
    <row r="11" spans="1:5" ht="23.1" customHeight="1">
      <c r="A11" s="14" t="s">
        <v>113</v>
      </c>
      <c r="B11" s="27">
        <f>Inputs!C20*Inputs!C21*Inputs!C22</f>
        <v>7500</v>
      </c>
      <c r="D11" s="14" t="s">
        <v>114</v>
      </c>
      <c r="E11" s="27">
        <f>B11</f>
        <v>7500</v>
      </c>
    </row>
    <row r="12" spans="1:5" ht="23.1" customHeight="1">
      <c r="A12" s="14" t="s">
        <v>115</v>
      </c>
      <c r="B12" s="27">
        <f>Inputs!C6*Inputs!C25*Inputs!C17*Inputs!C26</f>
        <v>1980</v>
      </c>
      <c r="D12" s="14" t="s">
        <v>116</v>
      </c>
      <c r="E12" s="27">
        <f>B12</f>
        <v>1980</v>
      </c>
    </row>
    <row r="13" spans="1:5" ht="23.1" customHeight="1">
      <c r="A13" s="18" t="s">
        <v>102</v>
      </c>
      <c r="B13" s="28">
        <f>SUM(B9:B12)</f>
        <v>115720</v>
      </c>
    </row>
    <row r="14" spans="1:5" ht="23.1" customHeight="1">
      <c r="A14" s="18" t="s">
        <v>117</v>
      </c>
      <c r="B14" s="28">
        <f>Inputs!C30+Inputs!C31</f>
        <v>10800</v>
      </c>
    </row>
    <row r="15" spans="1:5" ht="36" customHeight="1">
      <c r="A15" s="18" t="s">
        <v>103</v>
      </c>
      <c r="B15" s="28">
        <f>B13-B14</f>
        <v>104920</v>
      </c>
      <c r="D15" s="19" t="s">
        <v>25</v>
      </c>
      <c r="E15" s="20" t="s">
        <v>118</v>
      </c>
    </row>
    <row r="16" spans="1:5" ht="23.1" customHeight="1"/>
    <row r="17" spans="1:3" ht="23.1" customHeight="1">
      <c r="A17" s="13" t="s">
        <v>119</v>
      </c>
      <c r="B17" s="17" t="s">
        <v>107</v>
      </c>
      <c r="C17" s="17" t="s">
        <v>107</v>
      </c>
    </row>
    <row r="18" spans="1:3" ht="23.1" customHeight="1">
      <c r="A18" s="14" t="s">
        <v>120</v>
      </c>
      <c r="B18" s="27">
        <f>Inputs!C29</f>
        <v>12000</v>
      </c>
    </row>
    <row r="19" spans="1:3" ht="23.1" customHeight="1">
      <c r="A19" s="14" t="s">
        <v>121</v>
      </c>
      <c r="B19" s="27">
        <f>B13*Inputs!C34</f>
        <v>347160</v>
      </c>
    </row>
    <row r="20" spans="1:3" ht="23.1" customHeight="1">
      <c r="A20" s="14" t="s">
        <v>122</v>
      </c>
      <c r="B20" s="27">
        <f>B14*Inputs!C34</f>
        <v>32400</v>
      </c>
    </row>
    <row r="21" spans="1:3" ht="23.1" customHeight="1">
      <c r="A21" s="18" t="s">
        <v>104</v>
      </c>
      <c r="B21" s="29">
        <f>IF((B18+B20)=0,0,(B19-B20-B18)/(B18+B20))</f>
        <v>6.8189189189189188</v>
      </c>
    </row>
    <row r="22" spans="1:3" ht="23.1" customHeight="1">
      <c r="A22" s="18" t="s">
        <v>105</v>
      </c>
      <c r="B22" s="30">
        <f>IF(B15&lt;=0,0,B18/B15*12)</f>
        <v>1.3724742661075104</v>
      </c>
    </row>
    <row r="23" spans="1:3" ht="23.1" customHeight="1">
      <c r="A23" s="14" t="s">
        <v>123</v>
      </c>
      <c r="B23" s="27">
        <f>NPV(Inputs!C35,B15,B15,B15)-B18</f>
        <v>248920.51089406456</v>
      </c>
    </row>
    <row r="24" spans="1:3" ht="23.1" customHeight="1"/>
    <row r="25" spans="1:3" ht="23.1" customHeight="1"/>
    <row r="26" spans="1:3" ht="23.1" customHeight="1"/>
    <row r="27" spans="1:3" ht="23.1" customHeight="1"/>
    <row r="28" spans="1:3" ht="23.1" customHeight="1"/>
    <row r="29" spans="1:3" ht="23.1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2026-03-12T00:19:26Z</dcterms:created>
  <dcterms:modified xsi:type="dcterms:W3CDTF">2026-03-12T00:19:26Z</dcterms:modified>
  <cp:category/>
  <cp:contentStatus/>
</cp:coreProperties>
</file>